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filterPrivacy="1" defaultThemeVersion="124226"/>
  <xr:revisionPtr revIDLastSave="0" documentId="13_ncr:1_{ED5F57E4-43E8-4922-9BB2-320F83C8D153}" xr6:coauthVersionLast="47" xr6:coauthVersionMax="47" xr10:uidLastSave="{00000000-0000-0000-0000-000000000000}"/>
  <bookViews>
    <workbookView xWindow="-120" yWindow="-120" windowWidth="29040" windowHeight="15840" xr2:uid="{00000000-000D-0000-FFFF-FFFF00000000}"/>
  </bookViews>
  <sheets>
    <sheet name="2022" sheetId="4" r:id="rId1"/>
    <sheet name="Лист2" sheetId="2" r:id="rId2"/>
    <sheet name="Лист3" sheetId="3" r:id="rId3"/>
  </sheets>
  <calcPr calcId="191029" iterateDelta="1E-4"/>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17" i="4" l="1"/>
  <c r="M15" i="4" s="1"/>
  <c r="D17" i="4"/>
  <c r="K12" i="4" s="1"/>
  <c r="C17" i="4"/>
  <c r="B17" i="4"/>
  <c r="G15" i="4" s="1"/>
  <c r="N15" i="4"/>
  <c r="L15" i="4"/>
  <c r="J15" i="4"/>
  <c r="I15" i="4"/>
  <c r="H15" i="4"/>
  <c r="N14" i="4"/>
  <c r="L14" i="4"/>
  <c r="J14" i="4"/>
  <c r="I14" i="4"/>
  <c r="H14" i="4"/>
  <c r="N12" i="4"/>
  <c r="L12" i="4"/>
  <c r="J12" i="4"/>
  <c r="I12" i="4"/>
  <c r="H12" i="4"/>
  <c r="N10" i="4"/>
  <c r="L10" i="4"/>
  <c r="J10" i="4"/>
  <c r="I10" i="4"/>
  <c r="H10" i="4"/>
  <c r="N8" i="4"/>
  <c r="N17" i="4" s="1"/>
  <c r="L8" i="4"/>
  <c r="L17" i="4" s="1"/>
  <c r="J8" i="4"/>
  <c r="J17" i="4" s="1"/>
  <c r="I8" i="4"/>
  <c r="H8" i="4"/>
  <c r="H17" i="4" s="1"/>
  <c r="N15" i="2"/>
  <c r="N14" i="2"/>
  <c r="N12" i="2"/>
  <c r="N10" i="2"/>
  <c r="N8" i="2"/>
  <c r="L15" i="2"/>
  <c r="L14" i="2"/>
  <c r="L12" i="2"/>
  <c r="L10" i="2"/>
  <c r="L8" i="2"/>
  <c r="J15" i="2"/>
  <c r="J14" i="2"/>
  <c r="J12" i="2"/>
  <c r="J10" i="2"/>
  <c r="J8" i="2"/>
  <c r="I15" i="2"/>
  <c r="I10" i="2"/>
  <c r="I8" i="2"/>
  <c r="I14" i="2"/>
  <c r="H8" i="2"/>
  <c r="H10" i="2"/>
  <c r="H12" i="2"/>
  <c r="H14" i="2"/>
  <c r="H15" i="2"/>
  <c r="C17" i="2"/>
  <c r="D17" i="2"/>
  <c r="K14" i="2" s="1"/>
  <c r="E17" i="2"/>
  <c r="M14" i="2" s="1"/>
  <c r="B17" i="2"/>
  <c r="G15" i="2" s="1"/>
  <c r="M12" i="4" l="1"/>
  <c r="M8" i="4"/>
  <c r="M10" i="4"/>
  <c r="K8" i="4"/>
  <c r="M14" i="4"/>
  <c r="K10" i="4"/>
  <c r="K14" i="4"/>
  <c r="K15" i="4"/>
  <c r="I17" i="4"/>
  <c r="G8" i="4"/>
  <c r="G10" i="4"/>
  <c r="G12" i="4"/>
  <c r="G14" i="4"/>
  <c r="H17" i="2"/>
  <c r="N17" i="2"/>
  <c r="J17" i="2"/>
  <c r="L17" i="2"/>
  <c r="K15" i="2"/>
  <c r="G12" i="2"/>
  <c r="M15" i="2"/>
  <c r="K8" i="2"/>
  <c r="G10" i="2"/>
  <c r="M8" i="2"/>
  <c r="K10" i="2"/>
  <c r="G14" i="2"/>
  <c r="I12" i="2"/>
  <c r="I17" i="2" s="1"/>
  <c r="K12" i="2"/>
  <c r="M12" i="2"/>
  <c r="M10" i="2"/>
  <c r="G8" i="2"/>
  <c r="M17" i="4" l="1"/>
  <c r="K17" i="4"/>
  <c r="G17" i="4"/>
  <c r="G17" i="2"/>
  <c r="M17" i="2"/>
  <c r="K17" i="2"/>
</calcChain>
</file>

<file path=xl/sharedStrings.xml><?xml version="1.0" encoding="utf-8"?>
<sst xmlns="http://schemas.openxmlformats.org/spreadsheetml/2006/main" count="64" uniqueCount="25">
  <si>
    <t xml:space="preserve">                                                                                           Структура платы</t>
  </si>
  <si>
    <t xml:space="preserve"> </t>
  </si>
  <si>
    <r>
      <t>Затраты, руб./м</t>
    </r>
    <r>
      <rPr>
        <vertAlign val="superscript"/>
        <sz val="11"/>
        <color theme="1"/>
        <rFont val="Calibri"/>
        <family val="2"/>
        <charset val="204"/>
        <scheme val="minor"/>
      </rPr>
      <t>2</t>
    </r>
  </si>
  <si>
    <t>Структура платы за содержание  и ремонт жилого помещения</t>
  </si>
  <si>
    <t xml:space="preserve">Многоквартирные жилые дома коридорного типа, имеющие все виды благоустройства </t>
  </si>
  <si>
    <t>Многоквартирные жилые дома коридорного типа, имеющие все виды благоустройства,  вахту</t>
  </si>
  <si>
    <t>Ремонт конструктивных элементов жилых домов :</t>
  </si>
  <si>
    <t>Осмотры, восстановление, замена отдельных несущих и ненесущих конструктивных элементов жилых домов(балконов, козырьков, лестничных маршей и ограждений, оконных и дверных заполнений, замена остекления, устранение повреждений фундаментов, стен и фасадов, межпанельных и иных швов, очистка кровель от мусора, удаление наледи и сосулек, ремонт ,частичная замена кровель, чердаков, чердачных перекрытий, ремонт отдельных элементов стволов мусоропровода, текущий ремонт подъездов</t>
  </si>
  <si>
    <t>Ремонт и обслуживание внутридомового инженерного оборудования:</t>
  </si>
  <si>
    <t>Осмотры, ремонт, замена и восстановление работоспособности систем водоотводящих устройств, водоснабжения (технический подвал, и квартирные стояки),канализации (технический подвал, поквартирные стояки), теплоснабжения( технический подвал, поквартирные стояки),вентиляции, электроснабжения (технический подвал, межквартирные лестничные площадки, вводных и вводно-распределительных устройств, этажных щитков и шкафов, систем дымоудаления и пожаротушения, промывка и гидравлическое испытание систем отопления, регулировка и наладка систем центрального отопления в период ее опробования, аварийно-ремонтное обслуживание, связанное с ликвидацией аварийных ситуаций</t>
  </si>
  <si>
    <t>Благоустройство и обеспечение санитарного состояния жилых здании и придомовой территории:</t>
  </si>
  <si>
    <t>Подметание дворовой территории, уборка газонов, подметание свежевыпавшего снега, очистка территории от наледи, посыпка песком или песко-соляной смесью, очистка урн от мусора, уход за зелеными насаждениями(посадка, обрезка),удаление мусора из мусороприемников, уборка и мойка загрузочных клапанов, уборка мусорных камер, дезинфекция элементов стволов мусоропровода, контейнеров, устранение засоров мусоропровода, влажное подметание, мытье лестничных клеток до расположения почтовых ящиков, влажная уборка окон, тамбурных дверей, почтовых ящиков, шкафов и электрооборудования. обметание пыли с потолков. Дезинсекция, дезинфекция и дератизация помещений подвала. Текущий ремонт с покраской элементов благоустройства(МАФ).</t>
  </si>
  <si>
    <t>Аварийно-ремонтное обслуживание. Устранение аварийных ситуаций на внутридомовых сетях электроснабжения,холодного и горячего водоснабжения,водоотведения и отопления в соответствии с предельными сроками.</t>
  </si>
  <si>
    <t>Общеэксплуатацнонные расходы</t>
  </si>
  <si>
    <t>Содержание и ремонт лифтового оборудования</t>
  </si>
  <si>
    <t>-</t>
  </si>
  <si>
    <t>Всего стоимость содержания и ремонта 1 м2</t>
  </si>
  <si>
    <t>%</t>
  </si>
  <si>
    <t>руб.</t>
  </si>
  <si>
    <t xml:space="preserve">            за содержание и ремонт жилого помещения  ООО «УК Горняк»</t>
  </si>
  <si>
    <t>9-ти     эт.дома</t>
  </si>
  <si>
    <t>5-ти              эт. дома</t>
  </si>
  <si>
    <t xml:space="preserve">                                            Экономист                                                                          И.А.Михалева </t>
  </si>
  <si>
    <t>на  2020 год.</t>
  </si>
  <si>
    <t>на  2022 год.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</si>
</sst>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9"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2"/>
      <color theme="1"/>
      <name val="Calibri"/>
      <family val="2"/>
      <charset val="204"/>
      <scheme val="minor"/>
    </font>
    <font>
      <vertAlign val="superscript"/>
      <sz val="11"/>
      <color theme="1"/>
      <name val="Calibri"/>
      <family val="2"/>
      <charset val="204"/>
      <scheme val="minor"/>
    </font>
    <font>
      <sz val="9"/>
      <color theme="1"/>
      <name val="Calibri"/>
      <family val="2"/>
      <charset val="204"/>
      <scheme val="minor"/>
    </font>
    <font>
      <sz val="8"/>
      <color theme="1"/>
      <name val="Calibri"/>
      <family val="2"/>
      <charset val="204"/>
      <scheme val="minor"/>
    </font>
    <font>
      <b/>
      <i/>
      <sz val="11"/>
      <color theme="1"/>
      <name val="Calibri"/>
      <family val="2"/>
      <charset val="204"/>
      <scheme val="minor"/>
    </font>
    <font>
      <b/>
      <i/>
      <sz val="9"/>
      <color theme="1"/>
      <name val="Calibri"/>
      <family val="2"/>
      <charset val="204"/>
      <scheme val="minor"/>
    </font>
  </fonts>
  <fills count="3">
    <fill>
      <patternFill patternType="none"/>
    </fill>
    <fill>
      <patternFill patternType="gray125"/>
    </fill>
    <fill>
      <patternFill patternType="solid">
        <fgColor rgb="FFFFFFFF"/>
        <bgColor indexed="64"/>
      </patternFill>
    </fill>
  </fills>
  <borders count="9">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34">
    <xf numFmtId="0" fontId="0" fillId="0" borderId="0" xfId="0"/>
    <xf numFmtId="0" fontId="0" fillId="0" borderId="0" xfId="0" applyAlignment="1">
      <alignment horizontal="center"/>
    </xf>
    <xf numFmtId="0" fontId="0" fillId="2" borderId="1" xfId="0" applyFill="1" applyBorder="1" applyAlignment="1">
      <alignment horizontal="left" vertical="top" wrapText="1" indent="4"/>
    </xf>
    <xf numFmtId="0" fontId="0" fillId="2" borderId="4" xfId="0" applyFill="1" applyBorder="1" applyAlignment="1">
      <alignment vertical="top" wrapText="1"/>
    </xf>
    <xf numFmtId="0" fontId="5" fillId="2" borderId="6" xfId="0" applyFont="1" applyFill="1" applyBorder="1" applyAlignment="1">
      <alignment horizontal="left" vertical="top" wrapText="1" indent="1"/>
    </xf>
    <xf numFmtId="0" fontId="0" fillId="2" borderId="6" xfId="0" applyFill="1" applyBorder="1" applyAlignment="1">
      <alignment horizontal="left" vertical="top" wrapText="1" indent="2"/>
    </xf>
    <xf numFmtId="0" fontId="5" fillId="2" borderId="4" xfId="0" applyFont="1" applyFill="1" applyBorder="1" applyAlignment="1">
      <alignment vertical="top" wrapText="1"/>
    </xf>
    <xf numFmtId="0" fontId="0" fillId="2" borderId="6" xfId="0" applyFill="1" applyBorder="1" applyAlignment="1">
      <alignment vertical="top" wrapText="1"/>
    </xf>
    <xf numFmtId="0" fontId="5" fillId="2" borderId="6" xfId="0" applyFont="1" applyFill="1" applyBorder="1" applyAlignment="1">
      <alignment horizontal="center" vertical="top" wrapText="1"/>
    </xf>
    <xf numFmtId="0" fontId="5" fillId="2" borderId="6" xfId="0" applyFont="1" applyFill="1" applyBorder="1" applyAlignment="1">
      <alignment horizontal="left" vertical="top" wrapText="1" indent="2"/>
    </xf>
    <xf numFmtId="0" fontId="7" fillId="2" borderId="4" xfId="0" applyFont="1" applyFill="1" applyBorder="1" applyAlignment="1">
      <alignment vertical="top" wrapText="1"/>
    </xf>
    <xf numFmtId="0" fontId="8" fillId="2" borderId="6" xfId="0" applyFont="1" applyFill="1" applyBorder="1" applyAlignment="1">
      <alignment horizontal="left" vertical="top" wrapText="1" indent="1"/>
    </xf>
    <xf numFmtId="0" fontId="3" fillId="0" borderId="0" xfId="0" applyFont="1" applyAlignment="1">
      <alignment horizontal="center" vertical="center"/>
    </xf>
    <xf numFmtId="0" fontId="0" fillId="0" borderId="0" xfId="0" applyAlignment="1">
      <alignment horizontal="center" vertical="center"/>
    </xf>
    <xf numFmtId="0" fontId="0" fillId="0" borderId="8" xfId="0" applyBorder="1" applyAlignment="1">
      <alignment horizontal="center" vertical="center"/>
    </xf>
    <xf numFmtId="164" fontId="0" fillId="0" borderId="8" xfId="1" applyFont="1" applyBorder="1" applyAlignment="1">
      <alignment horizontal="center" vertical="center"/>
    </xf>
    <xf numFmtId="0" fontId="2" fillId="0" borderId="8" xfId="0" applyFont="1" applyBorder="1" applyAlignment="1">
      <alignment horizontal="center" vertical="center"/>
    </xf>
    <xf numFmtId="164" fontId="2" fillId="0" borderId="8" xfId="1" applyFont="1" applyBorder="1" applyAlignment="1">
      <alignment horizontal="center" vertical="center"/>
    </xf>
    <xf numFmtId="164" fontId="2" fillId="0" borderId="8" xfId="0" applyNumberFormat="1" applyFont="1" applyBorder="1" applyAlignment="1">
      <alignment horizontal="center" vertical="center"/>
    </xf>
    <xf numFmtId="164" fontId="1" fillId="0" borderId="8" xfId="1" applyFont="1" applyBorder="1" applyAlignment="1">
      <alignment horizontal="center" vertical="center"/>
    </xf>
    <xf numFmtId="0" fontId="0" fillId="0" borderId="8" xfId="0" applyFont="1" applyBorder="1" applyAlignment="1">
      <alignment horizontal="center" vertical="center"/>
    </xf>
    <xf numFmtId="164" fontId="0" fillId="0" borderId="8" xfId="0" applyNumberFormat="1"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xf>
    <xf numFmtId="0" fontId="0" fillId="2" borderId="5" xfId="0" applyFill="1" applyBorder="1" applyAlignment="1">
      <alignment horizontal="center" vertical="center" wrapText="1"/>
    </xf>
    <xf numFmtId="0" fontId="0" fillId="2" borderId="4" xfId="0"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2" borderId="1" xfId="0" applyFont="1" applyFill="1" applyBorder="1" applyAlignment="1">
      <alignment vertical="top" wrapText="1"/>
    </xf>
    <xf numFmtId="0" fontId="6" fillId="2" borderId="4" xfId="0" applyFont="1" applyFill="1" applyBorder="1" applyAlignment="1">
      <alignment vertical="top" wrapText="1"/>
    </xf>
    <xf numFmtId="0" fontId="0" fillId="2" borderId="7" xfId="0" applyFill="1" applyBorder="1" applyAlignment="1">
      <alignment horizontal="center" vertical="top" wrapText="1"/>
    </xf>
    <xf numFmtId="0" fontId="0" fillId="2" borderId="3" xfId="0" applyFill="1" applyBorder="1" applyAlignment="1">
      <alignment horizontal="center" vertical="top" wrapText="1"/>
    </xf>
    <xf numFmtId="0" fontId="0" fillId="2" borderId="2" xfId="0" applyFill="1" applyBorder="1" applyAlignment="1">
      <alignment horizontal="center" vertical="top" wrapText="1"/>
    </xf>
  </cellXfs>
  <cellStyles count="2">
    <cellStyle name="Обычный" xfId="0" builtinId="0"/>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FD19E-8134-4580-A6EC-D19ADBA20154}">
  <sheetPr>
    <pageSetUpPr fitToPage="1"/>
  </sheetPr>
  <dimension ref="A1:N20"/>
  <sheetViews>
    <sheetView tabSelected="1" topLeftCell="A13" workbookViewId="0">
      <selection activeCell="E9" sqref="E9"/>
    </sheetView>
  </sheetViews>
  <sheetFormatPr defaultRowHeight="15" x14ac:dyDescent="0.25"/>
  <cols>
    <col min="1" max="1" width="47" customWidth="1"/>
    <col min="2" max="2" width="9" customWidth="1"/>
    <col min="3" max="3" width="9.28515625" customWidth="1"/>
    <col min="4" max="5" width="10.7109375" customWidth="1"/>
    <col min="7" max="14" width="9.28515625" hidden="1" customWidth="1"/>
  </cols>
  <sheetData>
    <row r="1" spans="1:14" ht="15.75" x14ac:dyDescent="0.25">
      <c r="A1" s="22" t="s">
        <v>0</v>
      </c>
      <c r="B1" s="13"/>
      <c r="C1" s="13"/>
      <c r="D1" s="13"/>
      <c r="E1" s="13"/>
    </row>
    <row r="2" spans="1:14" ht="15.75" x14ac:dyDescent="0.25">
      <c r="A2" s="23" t="s">
        <v>19</v>
      </c>
      <c r="B2" s="23"/>
      <c r="C2" s="23"/>
      <c r="D2" s="23"/>
      <c r="E2" s="23"/>
    </row>
    <row r="3" spans="1:14" ht="15" customHeight="1" x14ac:dyDescent="0.25">
      <c r="A3" s="24" t="s">
        <v>24</v>
      </c>
      <c r="B3" s="24"/>
      <c r="C3" s="24"/>
      <c r="D3" s="24"/>
      <c r="E3" s="24"/>
    </row>
    <row r="4" spans="1:14" ht="15.75" thickBot="1" x14ac:dyDescent="0.3">
      <c r="A4" s="1"/>
    </row>
    <row r="5" spans="1:14" ht="17.25" customHeight="1" thickBot="1" x14ac:dyDescent="0.3">
      <c r="A5" s="2" t="s">
        <v>1</v>
      </c>
      <c r="B5" s="31" t="s">
        <v>2</v>
      </c>
      <c r="C5" s="32"/>
      <c r="D5" s="32"/>
      <c r="E5" s="33"/>
    </row>
    <row r="6" spans="1:14" ht="86.25" customHeight="1" x14ac:dyDescent="0.25">
      <c r="A6" s="25" t="s">
        <v>3</v>
      </c>
      <c r="B6" s="27" t="s">
        <v>21</v>
      </c>
      <c r="C6" s="27" t="s">
        <v>20</v>
      </c>
      <c r="D6" s="29" t="s">
        <v>4</v>
      </c>
      <c r="E6" s="29" t="s">
        <v>5</v>
      </c>
    </row>
    <row r="7" spans="1:14" ht="15.75" thickBot="1" x14ac:dyDescent="0.3">
      <c r="A7" s="26"/>
      <c r="B7" s="28"/>
      <c r="C7" s="28"/>
      <c r="D7" s="30"/>
      <c r="E7" s="30"/>
      <c r="G7" s="16" t="s">
        <v>17</v>
      </c>
      <c r="H7" s="16" t="s">
        <v>18</v>
      </c>
      <c r="I7" s="16" t="s">
        <v>17</v>
      </c>
      <c r="J7" s="16" t="s">
        <v>18</v>
      </c>
      <c r="K7" s="16" t="s">
        <v>17</v>
      </c>
      <c r="L7" s="16" t="s">
        <v>18</v>
      </c>
      <c r="M7" s="16" t="s">
        <v>17</v>
      </c>
      <c r="N7" s="16" t="s">
        <v>18</v>
      </c>
    </row>
    <row r="8" spans="1:14" ht="28.5" customHeight="1" thickBot="1" x14ac:dyDescent="0.3">
      <c r="A8" s="3" t="s">
        <v>6</v>
      </c>
      <c r="B8" s="4">
        <v>4.25</v>
      </c>
      <c r="C8" s="4">
        <v>5.21</v>
      </c>
      <c r="D8" s="5">
        <v>4.6500000000000004</v>
      </c>
      <c r="E8" s="5">
        <v>5.01</v>
      </c>
      <c r="G8" s="19">
        <f>B8/B17*100</f>
        <v>28.127068166776969</v>
      </c>
      <c r="H8" s="17">
        <f>G20*14.53%</f>
        <v>1.727617</v>
      </c>
      <c r="I8" s="19" t="e">
        <f>C8/C18*100</f>
        <v>#DIV/0!</v>
      </c>
      <c r="J8" s="17">
        <f>I20*21.98%</f>
        <v>3.1299519999999998</v>
      </c>
      <c r="K8" s="19">
        <f>D8/D17*100</f>
        <v>19.72846839202376</v>
      </c>
      <c r="L8" s="17">
        <f>K20*7.48%</f>
        <v>1.484032</v>
      </c>
      <c r="M8" s="19">
        <f>E8/E17*100</f>
        <v>17.822838847385274</v>
      </c>
      <c r="N8" s="17">
        <f>M20*5.08%</f>
        <v>1.2019279999999999</v>
      </c>
    </row>
    <row r="9" spans="1:14" ht="129.75" customHeight="1" thickBot="1" x14ac:dyDescent="0.3">
      <c r="A9" s="6" t="s">
        <v>7</v>
      </c>
      <c r="B9" s="7"/>
      <c r="C9" s="7"/>
      <c r="D9" s="7"/>
      <c r="E9" s="7"/>
      <c r="G9" s="20"/>
      <c r="H9" s="14"/>
      <c r="I9" s="19"/>
      <c r="J9" s="15"/>
      <c r="K9" s="19"/>
      <c r="L9" s="15"/>
      <c r="M9" s="19"/>
      <c r="N9" s="15"/>
    </row>
    <row r="10" spans="1:14" ht="30" customHeight="1" thickBot="1" x14ac:dyDescent="0.3">
      <c r="A10" s="3" t="s">
        <v>8</v>
      </c>
      <c r="B10" s="4">
        <v>3.51</v>
      </c>
      <c r="C10" s="4">
        <v>4.32</v>
      </c>
      <c r="D10" s="4">
        <v>4.5599999999999996</v>
      </c>
      <c r="E10" s="4">
        <v>4.91</v>
      </c>
      <c r="G10" s="19">
        <f>B10/B17*100</f>
        <v>23.229649238914625</v>
      </c>
      <c r="H10" s="17">
        <f>G20*20.21%</f>
        <v>2.4029690000000001</v>
      </c>
      <c r="I10" s="19" t="e">
        <f>C10/C18*100</f>
        <v>#DIV/0!</v>
      </c>
      <c r="J10" s="17">
        <f>I20*17.6%</f>
        <v>2.5062400000000005</v>
      </c>
      <c r="K10" s="19">
        <f>D10/D17*100</f>
        <v>19.346627068307168</v>
      </c>
      <c r="L10" s="17">
        <f>K20*21.23%</f>
        <v>4.2120320000000007</v>
      </c>
      <c r="M10" s="19">
        <f>E10/E17*100</f>
        <v>17.467093561010316</v>
      </c>
      <c r="N10" s="17">
        <f>M20*20.34%</f>
        <v>4.8124440000000002</v>
      </c>
    </row>
    <row r="11" spans="1:14" ht="172.5" customHeight="1" thickBot="1" x14ac:dyDescent="0.3">
      <c r="A11" s="6" t="s">
        <v>9</v>
      </c>
      <c r="B11" s="7"/>
      <c r="C11" s="7"/>
      <c r="D11" s="7"/>
      <c r="E11" s="7"/>
      <c r="G11" s="20"/>
      <c r="H11" s="14"/>
      <c r="I11" s="19"/>
      <c r="J11" s="15"/>
      <c r="K11" s="19"/>
      <c r="L11" s="15"/>
      <c r="M11" s="19"/>
      <c r="N11" s="15"/>
    </row>
    <row r="12" spans="1:14" ht="47.25" customHeight="1" thickBot="1" x14ac:dyDescent="0.3">
      <c r="A12" s="3" t="s">
        <v>10</v>
      </c>
      <c r="B12" s="4">
        <v>4.33</v>
      </c>
      <c r="C12" s="8">
        <v>5.22</v>
      </c>
      <c r="D12" s="4">
        <v>11.34</v>
      </c>
      <c r="E12" s="4">
        <v>15.17</v>
      </c>
      <c r="G12" s="19">
        <f>B12/B17*100</f>
        <v>28.656518861681008</v>
      </c>
      <c r="H12" s="17">
        <f>G20*26.37%</f>
        <v>3.1353930000000001</v>
      </c>
      <c r="I12" s="19" t="e">
        <f>C12/C18*100</f>
        <v>#DIV/0!</v>
      </c>
      <c r="J12" s="17">
        <f>I20*29.91%</f>
        <v>4.2591839999999994</v>
      </c>
      <c r="K12" s="19">
        <f>D12/D17*100</f>
        <v>48.112006788290195</v>
      </c>
      <c r="L12" s="17">
        <f>K20*49.84%</f>
        <v>9.8882560000000002</v>
      </c>
      <c r="M12" s="19">
        <f>E12/E17*100</f>
        <v>53.966559943080753</v>
      </c>
      <c r="N12" s="17">
        <f>M20*56.75%</f>
        <v>13.427049999999999</v>
      </c>
    </row>
    <row r="13" spans="1:14" ht="177" customHeight="1" thickBot="1" x14ac:dyDescent="0.3">
      <c r="A13" s="6" t="s">
        <v>11</v>
      </c>
      <c r="B13" s="7"/>
      <c r="C13" s="7"/>
      <c r="D13" s="7"/>
      <c r="E13" s="7"/>
      <c r="G13" s="20"/>
      <c r="H13" s="14"/>
      <c r="I13" s="19"/>
      <c r="J13" s="15"/>
      <c r="K13" s="19"/>
      <c r="L13" s="15"/>
      <c r="M13" s="19"/>
      <c r="N13" s="15"/>
    </row>
    <row r="14" spans="1:14" ht="64.5" customHeight="1" thickBot="1" x14ac:dyDescent="0.3">
      <c r="A14" s="6" t="s">
        <v>12</v>
      </c>
      <c r="B14" s="4">
        <v>1.1200000000000001</v>
      </c>
      <c r="C14" s="4">
        <v>1.1200000000000001</v>
      </c>
      <c r="D14" s="4">
        <v>1.1200000000000001</v>
      </c>
      <c r="E14" s="4">
        <v>1.1200000000000001</v>
      </c>
      <c r="G14" s="19">
        <f>B14/B17*100</f>
        <v>7.4123097286565205</v>
      </c>
      <c r="H14" s="17">
        <f>G20*7.22%</f>
        <v>0.85845800000000005</v>
      </c>
      <c r="I14" s="19" t="e">
        <f>C14/C18*100</f>
        <v>#DIV/0!</v>
      </c>
      <c r="J14" s="17">
        <f>I20*5.66%</f>
        <v>0.80598400000000003</v>
      </c>
      <c r="K14" s="19">
        <f>D14/D17*100</f>
        <v>4.7518031395842177</v>
      </c>
      <c r="L14" s="17">
        <f>K20*3.98%</f>
        <v>0.789632</v>
      </c>
      <c r="M14" s="19">
        <f>E14/E17*100</f>
        <v>3.9843472073995025</v>
      </c>
      <c r="N14" s="17">
        <f>M20*3.31%</f>
        <v>0.7831459999999999</v>
      </c>
    </row>
    <row r="15" spans="1:14" ht="20.25" customHeight="1" thickBot="1" x14ac:dyDescent="0.3">
      <c r="A15" s="3" t="s">
        <v>13</v>
      </c>
      <c r="B15" s="4">
        <v>1.9</v>
      </c>
      <c r="C15" s="4">
        <v>1.9</v>
      </c>
      <c r="D15" s="4">
        <v>1.9</v>
      </c>
      <c r="E15" s="4">
        <v>1.9</v>
      </c>
      <c r="G15" s="19">
        <f>B15/B17*100</f>
        <v>12.574454003970882</v>
      </c>
      <c r="H15" s="17">
        <f>G20*31.67%</f>
        <v>3.7655630000000007</v>
      </c>
      <c r="I15" s="19" t="e">
        <f>C15/C18*100</f>
        <v>#DIV/0!</v>
      </c>
      <c r="J15" s="17">
        <f>I20*24.85%</f>
        <v>3.5386400000000005</v>
      </c>
      <c r="K15" s="19">
        <f>D15/D17*100</f>
        <v>8.0610946117946547</v>
      </c>
      <c r="L15" s="17">
        <f>K20*17.46%</f>
        <v>3.464064</v>
      </c>
      <c r="M15" s="19">
        <f>E15/E17*100</f>
        <v>6.7591604411241555</v>
      </c>
      <c r="N15" s="17">
        <f>M20*14.52%</f>
        <v>3.435432</v>
      </c>
    </row>
    <row r="16" spans="1:14" ht="23.25" customHeight="1" thickBot="1" x14ac:dyDescent="0.3">
      <c r="A16" s="3" t="s">
        <v>14</v>
      </c>
      <c r="B16" s="9" t="s">
        <v>15</v>
      </c>
      <c r="C16" s="4">
        <v>4.53</v>
      </c>
      <c r="D16" s="9" t="s">
        <v>15</v>
      </c>
      <c r="E16" s="9" t="s">
        <v>15</v>
      </c>
      <c r="G16" s="20"/>
      <c r="H16" s="14"/>
      <c r="I16" s="19"/>
      <c r="J16" s="15"/>
      <c r="K16" s="19"/>
      <c r="L16" s="15"/>
      <c r="M16" s="19"/>
      <c r="N16" s="15"/>
    </row>
    <row r="17" spans="1:14" ht="24.75" customHeight="1" thickBot="1" x14ac:dyDescent="0.3">
      <c r="A17" s="10" t="s">
        <v>16</v>
      </c>
      <c r="B17" s="11">
        <f>B15+B14+B12+B10+B8</f>
        <v>15.11</v>
      </c>
      <c r="C17" s="11">
        <f>C15+C14+C12+C10+C8+C16</f>
        <v>22.3</v>
      </c>
      <c r="D17" s="11">
        <f t="shared" ref="D17:E17" si="0">D15+D14+D12+D10+D8</f>
        <v>23.57</v>
      </c>
      <c r="E17" s="11">
        <f t="shared" si="0"/>
        <v>28.11</v>
      </c>
      <c r="G17" s="21">
        <f>G15+G14+G12+G10+G8</f>
        <v>100</v>
      </c>
      <c r="H17" s="18">
        <f>SUM(H8:H16)</f>
        <v>11.89</v>
      </c>
      <c r="I17" s="21" t="e">
        <f>I15+I14+I12+I10+I8</f>
        <v>#DIV/0!</v>
      </c>
      <c r="J17" s="18">
        <f>SUM(J8:J16)</f>
        <v>14.24</v>
      </c>
      <c r="K17" s="21">
        <f>K15+K14+K12+K10+K8</f>
        <v>100</v>
      </c>
      <c r="L17" s="17">
        <f>SUM(L8:L16)</f>
        <v>19.838016000000003</v>
      </c>
      <c r="M17" s="21">
        <f>M15+M14+M12+M10+M8</f>
        <v>100</v>
      </c>
      <c r="N17" s="17">
        <f>SUM(N8:N16)</f>
        <v>23.659999999999997</v>
      </c>
    </row>
    <row r="18" spans="1:14" x14ac:dyDescent="0.25">
      <c r="G18" s="13"/>
      <c r="H18" s="13"/>
    </row>
    <row r="19" spans="1:14" x14ac:dyDescent="0.25">
      <c r="A19" t="s">
        <v>22</v>
      </c>
      <c r="G19" s="13"/>
      <c r="H19" s="13"/>
    </row>
    <row r="20" spans="1:14" x14ac:dyDescent="0.25">
      <c r="G20">
        <v>11.89</v>
      </c>
      <c r="I20">
        <v>14.24</v>
      </c>
      <c r="K20">
        <v>19.84</v>
      </c>
      <c r="M20">
        <v>23.66</v>
      </c>
    </row>
  </sheetData>
  <mergeCells count="8">
    <mergeCell ref="A2:E2"/>
    <mergeCell ref="A3:E3"/>
    <mergeCell ref="B5:E5"/>
    <mergeCell ref="A6:A7"/>
    <mergeCell ref="B6:B7"/>
    <mergeCell ref="C6:C7"/>
    <mergeCell ref="D6:D7"/>
    <mergeCell ref="E6:E7"/>
  </mergeCells>
  <pageMargins left="0.7" right="0.7" top="0.75" bottom="0.75" header="0.3" footer="0.3"/>
  <pageSetup paperSize="9" scale="81" orientation="portrait"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0"/>
  <sheetViews>
    <sheetView workbookViewId="0">
      <selection activeCell="A14" sqref="A14"/>
    </sheetView>
  </sheetViews>
  <sheetFormatPr defaultRowHeight="15" x14ac:dyDescent="0.25"/>
  <cols>
    <col min="1" max="1" width="47" customWidth="1"/>
    <col min="2" max="2" width="9" customWidth="1"/>
    <col min="3" max="3" width="9.28515625" customWidth="1"/>
    <col min="4" max="5" width="10.7109375" customWidth="1"/>
    <col min="7" max="14" width="9.28515625" hidden="1" customWidth="1"/>
  </cols>
  <sheetData>
    <row r="1" spans="1:14" ht="15.75" x14ac:dyDescent="0.25">
      <c r="A1" s="12" t="s">
        <v>0</v>
      </c>
      <c r="B1" s="13"/>
      <c r="C1" s="13"/>
      <c r="D1" s="13"/>
      <c r="E1" s="13"/>
    </row>
    <row r="2" spans="1:14" ht="15.75" x14ac:dyDescent="0.25">
      <c r="A2" s="23" t="s">
        <v>19</v>
      </c>
      <c r="B2" s="23"/>
      <c r="C2" s="23"/>
      <c r="D2" s="23"/>
      <c r="E2" s="23"/>
    </row>
    <row r="3" spans="1:14" ht="15" customHeight="1" x14ac:dyDescent="0.25">
      <c r="A3" s="24" t="s">
        <v>23</v>
      </c>
      <c r="B3" s="24"/>
      <c r="C3" s="24"/>
      <c r="D3" s="24"/>
      <c r="E3" s="24"/>
    </row>
    <row r="4" spans="1:14" ht="15.75" thickBot="1" x14ac:dyDescent="0.3">
      <c r="A4" s="1"/>
    </row>
    <row r="5" spans="1:14" ht="17.25" customHeight="1" thickBot="1" x14ac:dyDescent="0.3">
      <c r="A5" s="2" t="s">
        <v>1</v>
      </c>
      <c r="B5" s="31" t="s">
        <v>2</v>
      </c>
      <c r="C5" s="32"/>
      <c r="D5" s="32"/>
      <c r="E5" s="33"/>
    </row>
    <row r="6" spans="1:14" ht="86.25" customHeight="1" x14ac:dyDescent="0.25">
      <c r="A6" s="25" t="s">
        <v>3</v>
      </c>
      <c r="B6" s="27" t="s">
        <v>21</v>
      </c>
      <c r="C6" s="27" t="s">
        <v>20</v>
      </c>
      <c r="D6" s="29" t="s">
        <v>4</v>
      </c>
      <c r="E6" s="29" t="s">
        <v>5</v>
      </c>
    </row>
    <row r="7" spans="1:14" ht="15.75" thickBot="1" x14ac:dyDescent="0.3">
      <c r="A7" s="26"/>
      <c r="B7" s="28"/>
      <c r="C7" s="28"/>
      <c r="D7" s="30"/>
      <c r="E7" s="30"/>
      <c r="G7" s="16" t="s">
        <v>17</v>
      </c>
      <c r="H7" s="16" t="s">
        <v>18</v>
      </c>
      <c r="I7" s="16" t="s">
        <v>17</v>
      </c>
      <c r="J7" s="16" t="s">
        <v>18</v>
      </c>
      <c r="K7" s="16" t="s">
        <v>17</v>
      </c>
      <c r="L7" s="16" t="s">
        <v>18</v>
      </c>
      <c r="M7" s="16" t="s">
        <v>17</v>
      </c>
      <c r="N7" s="16" t="s">
        <v>18</v>
      </c>
    </row>
    <row r="8" spans="1:14" ht="28.5" customHeight="1" thickBot="1" x14ac:dyDescent="0.3">
      <c r="A8" s="3" t="s">
        <v>6</v>
      </c>
      <c r="B8" s="4">
        <v>3.91</v>
      </c>
      <c r="C8" s="4">
        <v>4.63</v>
      </c>
      <c r="D8" s="5">
        <v>4.1399999999999997</v>
      </c>
      <c r="E8" s="5">
        <v>4.96</v>
      </c>
      <c r="G8" s="19">
        <f>B8/B17*100</f>
        <v>28.149748020158388</v>
      </c>
      <c r="H8" s="17">
        <f>G20*14.53%</f>
        <v>1.727617</v>
      </c>
      <c r="I8" s="19" t="e">
        <f>C8/C18*100</f>
        <v>#DIV/0!</v>
      </c>
      <c r="J8" s="17">
        <f>I20*21.98%</f>
        <v>3.1299519999999998</v>
      </c>
      <c r="K8" s="19">
        <f>D8/D17*100</f>
        <v>19.104753114905396</v>
      </c>
      <c r="L8" s="17">
        <f>K20*7.48%</f>
        <v>1.484032</v>
      </c>
      <c r="M8" s="19">
        <f>E8/E17*100</f>
        <v>19.195046439628484</v>
      </c>
      <c r="N8" s="17">
        <f>M20*5.08%</f>
        <v>1.2019279999999999</v>
      </c>
    </row>
    <row r="9" spans="1:14" ht="129.75" customHeight="1" thickBot="1" x14ac:dyDescent="0.3">
      <c r="A9" s="6" t="s">
        <v>7</v>
      </c>
      <c r="B9" s="7"/>
      <c r="C9" s="7"/>
      <c r="D9" s="7"/>
      <c r="E9" s="7"/>
      <c r="G9" s="20"/>
      <c r="H9" s="14"/>
      <c r="I9" s="19"/>
      <c r="J9" s="15"/>
      <c r="K9" s="19"/>
      <c r="L9" s="15"/>
      <c r="M9" s="19"/>
      <c r="N9" s="15"/>
    </row>
    <row r="10" spans="1:14" ht="30" customHeight="1" thickBot="1" x14ac:dyDescent="0.3">
      <c r="A10" s="3" t="s">
        <v>8</v>
      </c>
      <c r="B10" s="4">
        <v>3.12</v>
      </c>
      <c r="C10" s="4">
        <v>3.71</v>
      </c>
      <c r="D10" s="4">
        <v>4.2</v>
      </c>
      <c r="E10" s="4">
        <v>3.75</v>
      </c>
      <c r="G10" s="19">
        <f>B10/B17*100</f>
        <v>22.4622030237581</v>
      </c>
      <c r="H10" s="17">
        <f>G20*20.21%</f>
        <v>2.4029690000000001</v>
      </c>
      <c r="I10" s="19" t="e">
        <f>C10/C18*100</f>
        <v>#DIV/0!</v>
      </c>
      <c r="J10" s="17">
        <f>I20*17.6%</f>
        <v>2.5062400000000005</v>
      </c>
      <c r="K10" s="19">
        <f>D10/D17*100</f>
        <v>19.381633594831563</v>
      </c>
      <c r="L10" s="17">
        <f>K20*21.23%</f>
        <v>4.2120320000000007</v>
      </c>
      <c r="M10" s="19">
        <f>E10/E17*100</f>
        <v>14.512383900928793</v>
      </c>
      <c r="N10" s="17">
        <f>M20*20.34%</f>
        <v>4.8124440000000002</v>
      </c>
    </row>
    <row r="11" spans="1:14" ht="172.5" customHeight="1" thickBot="1" x14ac:dyDescent="0.3">
      <c r="A11" s="6" t="s">
        <v>9</v>
      </c>
      <c r="B11" s="7"/>
      <c r="C11" s="7"/>
      <c r="D11" s="7"/>
      <c r="E11" s="7"/>
      <c r="G11" s="20"/>
      <c r="H11" s="14"/>
      <c r="I11" s="19"/>
      <c r="J11" s="15"/>
      <c r="K11" s="19"/>
      <c r="L11" s="15"/>
      <c r="M11" s="19"/>
      <c r="N11" s="15"/>
    </row>
    <row r="12" spans="1:14" ht="38.25" customHeight="1" thickBot="1" x14ac:dyDescent="0.3">
      <c r="A12" s="3" t="s">
        <v>10</v>
      </c>
      <c r="B12" s="4">
        <v>4.13</v>
      </c>
      <c r="C12" s="8">
        <v>4.9000000000000004</v>
      </c>
      <c r="D12" s="4">
        <v>10.6</v>
      </c>
      <c r="E12" s="4">
        <v>14.4</v>
      </c>
      <c r="G12" s="19">
        <f>B12/B17*100</f>
        <v>29.73362131029517</v>
      </c>
      <c r="H12" s="17">
        <f>G20*26.37%</f>
        <v>3.1353930000000001</v>
      </c>
      <c r="I12" s="19" t="e">
        <f>C12/C18*100</f>
        <v>#DIV/0!</v>
      </c>
      <c r="J12" s="17">
        <f>I20*29.91%</f>
        <v>4.2591839999999994</v>
      </c>
      <c r="K12" s="19">
        <f>D12/D17*100</f>
        <v>48.915551453622513</v>
      </c>
      <c r="L12" s="17">
        <f>K20*49.84%</f>
        <v>9.8882560000000002</v>
      </c>
      <c r="M12" s="19">
        <f>E12/E17*100</f>
        <v>55.72755417956656</v>
      </c>
      <c r="N12" s="17">
        <f>M20*56.75%</f>
        <v>13.427049999999999</v>
      </c>
    </row>
    <row r="13" spans="1:14" ht="177" customHeight="1" thickBot="1" x14ac:dyDescent="0.3">
      <c r="A13" s="6" t="s">
        <v>11</v>
      </c>
      <c r="B13" s="7"/>
      <c r="C13" s="7"/>
      <c r="D13" s="7"/>
      <c r="E13" s="7"/>
      <c r="G13" s="20"/>
      <c r="H13" s="14"/>
      <c r="I13" s="19"/>
      <c r="J13" s="15"/>
      <c r="K13" s="19"/>
      <c r="L13" s="15"/>
      <c r="M13" s="19"/>
      <c r="N13" s="15"/>
    </row>
    <row r="14" spans="1:14" ht="64.5" customHeight="1" thickBot="1" x14ac:dyDescent="0.3">
      <c r="A14" s="6" t="s">
        <v>12</v>
      </c>
      <c r="B14" s="4">
        <v>1.02</v>
      </c>
      <c r="C14" s="4">
        <v>1.02</v>
      </c>
      <c r="D14" s="4">
        <v>1.02</v>
      </c>
      <c r="E14" s="4">
        <v>1.02</v>
      </c>
      <c r="G14" s="19">
        <f>B14/B17*100</f>
        <v>7.3434125269978408</v>
      </c>
      <c r="H14" s="17">
        <f>G20*7.22%</f>
        <v>0.85845800000000005</v>
      </c>
      <c r="I14" s="19" t="e">
        <f>C14/C18*100</f>
        <v>#DIV/0!</v>
      </c>
      <c r="J14" s="17">
        <f>I20*5.66%</f>
        <v>0.80598400000000003</v>
      </c>
      <c r="K14" s="19">
        <f>D14/D17*100</f>
        <v>4.7069681587448082</v>
      </c>
      <c r="L14" s="17">
        <f>K20*3.98%</f>
        <v>0.789632</v>
      </c>
      <c r="M14" s="19">
        <f>E14/E17*100</f>
        <v>3.9473684210526314</v>
      </c>
      <c r="N14" s="17">
        <f>M20*3.31%</f>
        <v>0.7831459999999999</v>
      </c>
    </row>
    <row r="15" spans="1:14" ht="20.25" customHeight="1" thickBot="1" x14ac:dyDescent="0.3">
      <c r="A15" s="3" t="s">
        <v>13</v>
      </c>
      <c r="B15" s="4">
        <v>1.71</v>
      </c>
      <c r="C15" s="4">
        <v>1.71</v>
      </c>
      <c r="D15" s="4">
        <v>1.71</v>
      </c>
      <c r="E15" s="4">
        <v>1.71</v>
      </c>
      <c r="G15" s="19">
        <f>B15/B17*100</f>
        <v>12.311015118790495</v>
      </c>
      <c r="H15" s="17">
        <f>G20*31.67%</f>
        <v>3.7655630000000007</v>
      </c>
      <c r="I15" s="19" t="e">
        <f>C15/C18*100</f>
        <v>#DIV/0!</v>
      </c>
      <c r="J15" s="17">
        <f>I20*24.85%</f>
        <v>3.5386400000000005</v>
      </c>
      <c r="K15" s="19">
        <f>D15/D17*100</f>
        <v>7.8910936778957081</v>
      </c>
      <c r="L15" s="17">
        <f>K20*17.46%</f>
        <v>3.464064</v>
      </c>
      <c r="M15" s="19">
        <f>E15/E17*100</f>
        <v>6.6176470588235299</v>
      </c>
      <c r="N15" s="17">
        <f>M20*14.52%</f>
        <v>3.435432</v>
      </c>
    </row>
    <row r="16" spans="1:14" ht="23.25" customHeight="1" thickBot="1" x14ac:dyDescent="0.3">
      <c r="A16" s="3" t="s">
        <v>14</v>
      </c>
      <c r="B16" s="9" t="s">
        <v>15</v>
      </c>
      <c r="C16" s="4">
        <v>4.53</v>
      </c>
      <c r="D16" s="9" t="s">
        <v>15</v>
      </c>
      <c r="E16" s="9" t="s">
        <v>15</v>
      </c>
      <c r="G16" s="20"/>
      <c r="H16" s="14"/>
      <c r="I16" s="19"/>
      <c r="J16" s="15"/>
      <c r="K16" s="19"/>
      <c r="L16" s="15"/>
      <c r="M16" s="19"/>
      <c r="N16" s="15"/>
    </row>
    <row r="17" spans="1:14" ht="24.75" customHeight="1" thickBot="1" x14ac:dyDescent="0.3">
      <c r="A17" s="10" t="s">
        <v>16</v>
      </c>
      <c r="B17" s="11">
        <f>B15+B14+B12+B10+B8</f>
        <v>13.89</v>
      </c>
      <c r="C17" s="11">
        <f>C15+C14+C12+C10+C8+C16</f>
        <v>20.5</v>
      </c>
      <c r="D17" s="11">
        <f t="shared" ref="D17:E17" si="0">D15+D14+D12+D10+D8</f>
        <v>21.67</v>
      </c>
      <c r="E17" s="11">
        <f t="shared" si="0"/>
        <v>25.84</v>
      </c>
      <c r="G17" s="21">
        <f>G15+G14+G12+G10+G8</f>
        <v>99.999999999999986</v>
      </c>
      <c r="H17" s="18">
        <f>SUM(H8:H16)</f>
        <v>11.89</v>
      </c>
      <c r="I17" s="21" t="e">
        <f>I15+I14+I12+I10+I8</f>
        <v>#DIV/0!</v>
      </c>
      <c r="J17" s="18">
        <f>SUM(J8:J16)</f>
        <v>14.24</v>
      </c>
      <c r="K17" s="21">
        <f>K15+K14+K12+K10+K8</f>
        <v>99.999999999999986</v>
      </c>
      <c r="L17" s="17">
        <f>SUM(L8:L16)</f>
        <v>19.838016000000003</v>
      </c>
      <c r="M17" s="21">
        <f>M15+M14+M12+M10+M8</f>
        <v>100</v>
      </c>
      <c r="N17" s="17">
        <f>SUM(N8:N16)</f>
        <v>23.659999999999997</v>
      </c>
    </row>
    <row r="18" spans="1:14" x14ac:dyDescent="0.25">
      <c r="G18" s="13"/>
      <c r="H18" s="13"/>
    </row>
    <row r="19" spans="1:14" x14ac:dyDescent="0.25">
      <c r="A19" t="s">
        <v>22</v>
      </c>
      <c r="G19" s="13"/>
      <c r="H19" s="13"/>
    </row>
    <row r="20" spans="1:14" x14ac:dyDescent="0.25">
      <c r="G20">
        <v>11.89</v>
      </c>
      <c r="I20">
        <v>14.24</v>
      </c>
      <c r="K20">
        <v>19.84</v>
      </c>
      <c r="M20">
        <v>23.66</v>
      </c>
    </row>
  </sheetData>
  <mergeCells count="8">
    <mergeCell ref="A2:E2"/>
    <mergeCell ref="A3:E3"/>
    <mergeCell ref="A6:A7"/>
    <mergeCell ref="C6:C7"/>
    <mergeCell ref="D6:D7"/>
    <mergeCell ref="E6:E7"/>
    <mergeCell ref="B5:E5"/>
    <mergeCell ref="B6:B7"/>
  </mergeCells>
  <pageMargins left="0.7" right="0.7" top="0.75" bottom="0.75" header="0.3" footer="0.3"/>
  <pageSetup paperSize="9" scale="82"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2022</vt:lpstr>
      <vt:lpstr>Лист2</vt:lpstr>
      <vt:lpstr>Лист3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2022-01-24T06:39:47Z</dcterms:modified>
</cp:coreProperties>
</file>